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.selivanova\Desktop\СЕЛИВАНОВА\ПРИВЛЕЧЕНИЕ\РАССРОЧКА\"/>
    </mc:Choice>
  </mc:AlternateContent>
  <xr:revisionPtr revIDLastSave="0" documentId="8_{B8D5D3B5-8306-4A11-A0E8-BDDDCEED31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вод" sheetId="3" r:id="rId1"/>
    <sheet name="РАСЧЕТ" sheetId="1" r:id="rId2"/>
    <sheet name="УСЛОВИЯ РАССРОЧКИ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5" i="1" s="1"/>
  <c r="B7" i="1" s="1"/>
  <c r="C4" i="1"/>
  <c r="B3" i="1" l="1"/>
  <c r="C3" i="1"/>
  <c r="B6" i="2" s="1"/>
  <c r="C2" i="2"/>
  <c r="C3" i="2" s="1"/>
  <c r="C2" i="1"/>
  <c r="B9" i="1"/>
  <c r="C5" i="2" l="1"/>
  <c r="B5" i="2"/>
  <c r="C5" i="1"/>
  <c r="C7" i="1" s="1"/>
  <c r="C9" i="1" s="1"/>
  <c r="C11" i="1" s="1"/>
</calcChain>
</file>

<file path=xl/sharedStrings.xml><?xml version="1.0" encoding="utf-8"?>
<sst xmlns="http://schemas.openxmlformats.org/spreadsheetml/2006/main" count="29" uniqueCount="29">
  <si>
    <t>Параметры</t>
  </si>
  <si>
    <t>Покупка за собственные средства</t>
  </si>
  <si>
    <t>Покупка в лизинг</t>
  </si>
  <si>
    <t>Цена с учетом затрат на лизинг</t>
  </si>
  <si>
    <t>Цена имущества 
(с НДС)</t>
  </si>
  <si>
    <t>НДС к возмещению</t>
  </si>
  <si>
    <t>Анализируемый период: ГОД</t>
  </si>
  <si>
    <t>ЭКОНОМИЯ на налоге на прибыль*</t>
  </si>
  <si>
    <t>* Применяемая формула расчета экономии на налоге на прибыль</t>
  </si>
  <si>
    <t>(Цена имущества -  НДС): срок полезного использования*25% ставки налога на прибыль = экономия на налоге на прибыль за счет амортизации</t>
  </si>
  <si>
    <t>Стоимость покупки за вычетом всех выгод **</t>
  </si>
  <si>
    <t>** Применяемая формула расчета стоимости с учетом выгод</t>
  </si>
  <si>
    <t>(Цена договора лизинга -  НДС): срок лизинга*25% ставки налога на прибыль = экономия на налоге на прибыль за счет амортизации</t>
  </si>
  <si>
    <t>Цена имущества  - возмещение НДС – амортизация за 1 год = Стоимость покупки за вычетом всех выгод</t>
  </si>
  <si>
    <t>Цена договора лизинга  - возмещение НДС – амортизация за 1 год = Стоимость покупки за вычетом всех выгод</t>
  </si>
  <si>
    <t xml:space="preserve">ИТОГ: </t>
  </si>
  <si>
    <t>Срок полезного использования (годы)</t>
  </si>
  <si>
    <t>ВЫГОДА при покупке в лизинг</t>
  </si>
  <si>
    <t>Стоимость предмета (совокупности предметов)</t>
  </si>
  <si>
    <t>ПАРАМЕТРЫ</t>
  </si>
  <si>
    <t>УСЛОВИЯ</t>
  </si>
  <si>
    <t>Аванс (средства Клиента):</t>
  </si>
  <si>
    <t>СУММА договора лизинга 
(с учетом аванса):</t>
  </si>
  <si>
    <t>ЦЕНА с НДС 22%</t>
  </si>
  <si>
    <t xml:space="preserve"> не менее 3 000 000 р.</t>
  </si>
  <si>
    <t>первые 6 месяцев</t>
  </si>
  <si>
    <t>ПЛАТЕЖ ПО ЛИЗИНГУ (предварительный)</t>
  </si>
  <si>
    <t>последующие 6 месяцев</t>
  </si>
  <si>
    <t>Срок лизинга: 12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</si>
</sst>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4" fontId="0" fillId="0" borderId="1" xfId="0" applyNumberFormat="1" applyBorder="1" applyAlignment="1">
      <alignment wrapText="1"/>
    </xf>
    <xf numFmtId="44" fontId="0" fillId="2" borderId="1" xfId="0" applyNumberFormat="1" applyFill="1" applyBorder="1" applyAlignment="1">
      <alignment wrapText="1"/>
    </xf>
    <xf numFmtId="44" fontId="0" fillId="0" borderId="0" xfId="0" applyNumberForma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44" fontId="1" fillId="0" borderId="3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3" borderId="1" xfId="0" applyFill="1" applyBorder="1"/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44" fontId="3" fillId="0" borderId="1" xfId="0" applyNumberFormat="1" applyFont="1" applyBorder="1"/>
    <xf numFmtId="9" fontId="3" fillId="0" borderId="1" xfId="0" applyNumberFormat="1" applyFont="1" applyBorder="1" applyAlignment="1">
      <alignment wrapText="1"/>
    </xf>
    <xf numFmtId="0" fontId="4" fillId="4" borderId="1" xfId="0" applyFont="1" applyFill="1" applyBorder="1"/>
    <xf numFmtId="44" fontId="4" fillId="0" borderId="1" xfId="0" applyNumberFormat="1" applyFont="1" applyBorder="1"/>
    <xf numFmtId="44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0" fillId="3" borderId="1" xfId="0" applyFill="1" applyBorder="1" applyAlignment="1">
      <alignment horizontal="center"/>
    </xf>
    <xf numFmtId="44" fontId="3" fillId="0" borderId="2" xfId="0" applyNumberFormat="1" applyFont="1" applyBorder="1" applyAlignment="1">
      <alignment wrapText="1"/>
    </xf>
    <xf numFmtId="0" fontId="1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EB4FB-F0E0-483B-878C-AA3A19AF682E}">
  <dimension ref="A1:B1"/>
  <sheetViews>
    <sheetView tabSelected="1" workbookViewId="0">
      <selection activeCell="B5" sqref="B5"/>
    </sheetView>
  </sheetViews>
  <sheetFormatPr defaultRowHeight="14.4" x14ac:dyDescent="0.3"/>
  <cols>
    <col min="1" max="1" width="36.5546875" customWidth="1"/>
    <col min="2" max="2" width="43.6640625" customWidth="1"/>
    <col min="3" max="3" width="13.44140625" customWidth="1"/>
  </cols>
  <sheetData>
    <row r="1" spans="1:2" ht="69" customHeight="1" x14ac:dyDescent="0.35">
      <c r="A1" s="16" t="s">
        <v>23</v>
      </c>
      <c r="B1" s="17">
        <v>3000000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workbookViewId="0">
      <selection activeCell="C7" sqref="C7"/>
    </sheetView>
  </sheetViews>
  <sheetFormatPr defaultRowHeight="14.4" x14ac:dyDescent="0.3"/>
  <cols>
    <col min="1" max="1" width="22.5546875" customWidth="1"/>
    <col min="2" max="2" width="34.109375" customWidth="1"/>
    <col min="3" max="3" width="33.6640625" customWidth="1"/>
    <col min="4" max="4" width="20" customWidth="1"/>
    <col min="5" max="5" width="42.5546875" customWidth="1"/>
  </cols>
  <sheetData>
    <row r="1" spans="1:5" x14ac:dyDescent="0.3">
      <c r="A1" s="10" t="s">
        <v>0</v>
      </c>
      <c r="B1" s="10" t="s">
        <v>1</v>
      </c>
      <c r="C1" s="10" t="s">
        <v>2</v>
      </c>
    </row>
    <row r="2" spans="1:5" ht="28.8" x14ac:dyDescent="0.3">
      <c r="A2" s="2" t="s">
        <v>4</v>
      </c>
      <c r="B2" s="4">
        <f>Ввод!B1</f>
        <v>3000000</v>
      </c>
      <c r="C2" s="3">
        <f>B2</f>
        <v>3000000</v>
      </c>
    </row>
    <row r="3" spans="1:5" ht="28.8" x14ac:dyDescent="0.3">
      <c r="A3" s="2" t="s">
        <v>3</v>
      </c>
      <c r="B3" s="3">
        <f>B2</f>
        <v>3000000</v>
      </c>
      <c r="C3" s="3">
        <f>B2+(B2*5.5%)</f>
        <v>3165000</v>
      </c>
      <c r="E3" s="5"/>
    </row>
    <row r="4" spans="1:5" ht="28.8" x14ac:dyDescent="0.3">
      <c r="A4" s="2" t="s">
        <v>16</v>
      </c>
      <c r="B4" s="2">
        <v>5</v>
      </c>
      <c r="C4" s="2">
        <f>B4</f>
        <v>5</v>
      </c>
    </row>
    <row r="5" spans="1:5" x14ac:dyDescent="0.3">
      <c r="A5" s="2" t="s">
        <v>5</v>
      </c>
      <c r="B5" s="3">
        <f>B2*22/122</f>
        <v>540983.60655737703</v>
      </c>
      <c r="C5" s="3">
        <f>C3*22/122</f>
        <v>570737.70491803274</v>
      </c>
    </row>
    <row r="6" spans="1:5" ht="28.8" x14ac:dyDescent="0.3">
      <c r="A6" s="2" t="s">
        <v>6</v>
      </c>
      <c r="B6" s="2">
        <v>1</v>
      </c>
      <c r="C6" s="2">
        <v>1</v>
      </c>
    </row>
    <row r="7" spans="1:5" ht="28.8" x14ac:dyDescent="0.3">
      <c r="A7" s="2" t="s">
        <v>7</v>
      </c>
      <c r="B7" s="3">
        <f>(B2-B5)/B4*25%</f>
        <v>122950.81967213114</v>
      </c>
      <c r="C7" s="3">
        <f>(C3-C5)/1*25%</f>
        <v>648565.57377049187</v>
      </c>
      <c r="D7" s="5"/>
      <c r="E7" s="5"/>
    </row>
    <row r="8" spans="1:5" ht="72" x14ac:dyDescent="0.3">
      <c r="A8" s="2" t="s">
        <v>8</v>
      </c>
      <c r="B8" s="2" t="s">
        <v>9</v>
      </c>
      <c r="C8" s="2" t="s">
        <v>12</v>
      </c>
    </row>
    <row r="9" spans="1:5" ht="28.8" x14ac:dyDescent="0.3">
      <c r="A9" s="2" t="s">
        <v>10</v>
      </c>
      <c r="B9" s="3">
        <f>B2-B5-B7</f>
        <v>2336065.5737704919</v>
      </c>
      <c r="C9" s="3">
        <f>C3-C5-C7</f>
        <v>1945696.7213114756</v>
      </c>
    </row>
    <row r="10" spans="1:5" ht="57.6" x14ac:dyDescent="0.3">
      <c r="A10" s="2" t="s">
        <v>11</v>
      </c>
      <c r="B10" s="2" t="s">
        <v>13</v>
      </c>
      <c r="C10" s="7" t="s">
        <v>14</v>
      </c>
    </row>
    <row r="11" spans="1:5" x14ac:dyDescent="0.3">
      <c r="A11" s="2" t="s">
        <v>15</v>
      </c>
      <c r="B11" s="6"/>
      <c r="C11" s="8">
        <f>B9-C9</f>
        <v>390368.85245901626</v>
      </c>
    </row>
    <row r="12" spans="1:5" ht="23.25" customHeight="1" x14ac:dyDescent="0.3">
      <c r="A12" s="1"/>
      <c r="B12" s="1"/>
      <c r="C12" s="9" t="s">
        <v>17</v>
      </c>
    </row>
    <row r="13" spans="1:5" x14ac:dyDescent="0.3">
      <c r="A13" s="1"/>
      <c r="B13" s="1"/>
      <c r="C13" s="1"/>
    </row>
    <row r="14" spans="1:5" x14ac:dyDescent="0.3">
      <c r="A14" s="1"/>
      <c r="B14" s="1"/>
      <c r="C14" s="1"/>
    </row>
    <row r="15" spans="1:5" x14ac:dyDescent="0.3">
      <c r="A15" s="1"/>
      <c r="B15" s="1"/>
      <c r="C15" s="1"/>
    </row>
    <row r="16" spans="1:5" x14ac:dyDescent="0.3">
      <c r="A16" s="1"/>
      <c r="B16" s="1"/>
      <c r="C16" s="1"/>
    </row>
    <row r="17" spans="1:3" x14ac:dyDescent="0.3">
      <c r="A17" s="1"/>
      <c r="B17" s="1"/>
      <c r="C17" s="1"/>
    </row>
    <row r="18" spans="1:3" x14ac:dyDescent="0.3">
      <c r="A18" s="1"/>
      <c r="B18" s="1"/>
      <c r="C18" s="1"/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  <row r="26" spans="1:3" x14ac:dyDescent="0.3">
      <c r="A26" s="1"/>
      <c r="B26" s="1"/>
      <c r="C26" s="1"/>
    </row>
    <row r="27" spans="1:3" x14ac:dyDescent="0.3">
      <c r="A27" s="1"/>
      <c r="B27" s="1"/>
      <c r="C27" s="1"/>
    </row>
    <row r="28" spans="1:3" x14ac:dyDescent="0.3">
      <c r="A28" s="1"/>
      <c r="B28" s="1"/>
      <c r="C28" s="1"/>
    </row>
    <row r="29" spans="1:3" x14ac:dyDescent="0.3">
      <c r="A29" s="1"/>
      <c r="B29" s="1"/>
      <c r="C29" s="1"/>
    </row>
    <row r="30" spans="1:3" x14ac:dyDescent="0.3">
      <c r="A30" s="1"/>
      <c r="B30" s="1"/>
      <c r="C30" s="1"/>
    </row>
    <row r="31" spans="1:3" x14ac:dyDescent="0.3">
      <c r="A31" s="1"/>
      <c r="B31" s="1"/>
      <c r="C31" s="1"/>
    </row>
    <row r="32" spans="1:3" x14ac:dyDescent="0.3">
      <c r="A32" s="1"/>
      <c r="B32" s="1"/>
      <c r="C32" s="1"/>
    </row>
    <row r="33" spans="1:3" x14ac:dyDescent="0.3">
      <c r="A33" s="1"/>
      <c r="B33" s="1"/>
      <c r="C33" s="1"/>
    </row>
    <row r="34" spans="1:3" x14ac:dyDescent="0.3">
      <c r="A34" s="1"/>
      <c r="B34" s="1"/>
      <c r="C34" s="1"/>
    </row>
    <row r="35" spans="1:3" x14ac:dyDescent="0.3">
      <c r="A35" s="1"/>
      <c r="B35" s="1"/>
      <c r="C35" s="1"/>
    </row>
    <row r="36" spans="1:3" x14ac:dyDescent="0.3">
      <c r="A36" s="1"/>
      <c r="B36" s="1"/>
      <c r="C36" s="1"/>
    </row>
    <row r="37" spans="1:3" x14ac:dyDescent="0.3">
      <c r="A37" s="1"/>
      <c r="B37" s="1"/>
      <c r="C37" s="1"/>
    </row>
    <row r="38" spans="1:3" x14ac:dyDescent="0.3">
      <c r="A38" s="1"/>
      <c r="B38" s="1"/>
      <c r="C38" s="1"/>
    </row>
    <row r="39" spans="1:3" x14ac:dyDescent="0.3">
      <c r="A39" s="1"/>
      <c r="B39" s="1"/>
      <c r="C39" s="1"/>
    </row>
    <row r="40" spans="1:3" x14ac:dyDescent="0.3">
      <c r="A40" s="1"/>
      <c r="B40" s="1"/>
      <c r="C40" s="1"/>
    </row>
    <row r="41" spans="1:3" x14ac:dyDescent="0.3">
      <c r="A41" s="1"/>
      <c r="B41" s="1"/>
      <c r="C41" s="1"/>
    </row>
    <row r="42" spans="1:3" x14ac:dyDescent="0.3">
      <c r="A42" s="1"/>
      <c r="B42" s="1"/>
      <c r="C42" s="1"/>
    </row>
    <row r="43" spans="1:3" x14ac:dyDescent="0.3">
      <c r="A43" s="1"/>
      <c r="B43" s="1"/>
      <c r="C43" s="1"/>
    </row>
    <row r="44" spans="1:3" x14ac:dyDescent="0.3">
      <c r="A44" s="1"/>
      <c r="B44" s="1"/>
      <c r="C44" s="1"/>
    </row>
  </sheetData>
  <sheetProtection algorithmName="SHA-512" hashValue="Zv6nCZ6Z3LmTJ3fVV+Th2HEtq7NvnOgryABFgMElt48C6PFy6ol23arP9ClrrZ5xmwecT7aqFBVPtiZ5ZP+u0g==" saltValue="zLO3U+Rs6UrKw1W0B8ZLKw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1C95-AF88-4E70-8E41-CD8FE111EF7C}">
  <dimension ref="A1:C9"/>
  <sheetViews>
    <sheetView workbookViewId="0">
      <selection activeCell="C2" sqref="C2"/>
    </sheetView>
  </sheetViews>
  <sheetFormatPr defaultRowHeight="14.4" x14ac:dyDescent="0.3"/>
  <cols>
    <col min="1" max="1" width="39.33203125" customWidth="1"/>
    <col min="2" max="2" width="27.109375" customWidth="1"/>
    <col min="3" max="3" width="28.33203125" customWidth="1"/>
  </cols>
  <sheetData>
    <row r="1" spans="1:3" x14ac:dyDescent="0.3">
      <c r="A1" s="11" t="s">
        <v>19</v>
      </c>
      <c r="B1" s="20" t="s">
        <v>20</v>
      </c>
      <c r="C1" s="20"/>
    </row>
    <row r="2" spans="1:3" ht="36" x14ac:dyDescent="0.35">
      <c r="A2" s="12" t="s">
        <v>18</v>
      </c>
      <c r="B2" s="13" t="s">
        <v>24</v>
      </c>
      <c r="C2" s="14">
        <f>РАСЧЕТ!B2</f>
        <v>3000000</v>
      </c>
    </row>
    <row r="3" spans="1:3" ht="61.5" customHeight="1" x14ac:dyDescent="0.35">
      <c r="A3" s="12" t="s">
        <v>21</v>
      </c>
      <c r="B3" s="15">
        <v>0.49</v>
      </c>
      <c r="C3" s="14">
        <f>C2*49%</f>
        <v>1470000</v>
      </c>
    </row>
    <row r="4" spans="1:3" ht="105" customHeight="1" x14ac:dyDescent="0.35">
      <c r="A4" s="12" t="s">
        <v>28</v>
      </c>
      <c r="B4" s="13" t="s">
        <v>25</v>
      </c>
      <c r="C4" s="13" t="s">
        <v>27</v>
      </c>
    </row>
    <row r="5" spans="1:3" ht="87" customHeight="1" x14ac:dyDescent="0.35">
      <c r="A5" s="12" t="s">
        <v>26</v>
      </c>
      <c r="B5" s="18">
        <f>((B6-C3-6000)/6)*91%</f>
        <v>256165</v>
      </c>
      <c r="C5" s="19">
        <f>((B6-C3-6000)/6)*9%</f>
        <v>25335</v>
      </c>
    </row>
    <row r="6" spans="1:3" ht="51.75" customHeight="1" x14ac:dyDescent="0.35">
      <c r="A6" s="12" t="s">
        <v>22</v>
      </c>
      <c r="B6" s="21">
        <f>РАСЧЕТ!C3</f>
        <v>3165000</v>
      </c>
      <c r="C6" s="22"/>
    </row>
    <row r="7" spans="1:3" x14ac:dyDescent="0.3">
      <c r="B7" s="5"/>
    </row>
    <row r="8" spans="1:3" x14ac:dyDescent="0.3">
      <c r="B8" s="5"/>
    </row>
    <row r="9" spans="1:3" x14ac:dyDescent="0.3">
      <c r="B9" s="5"/>
    </row>
  </sheetData>
  <sheetProtection algorithmName="SHA-512" hashValue="rVukwFGwMXQ9IZPcTc0moLA3RiatCfuR8HDfGXMpiLU/mDUFRin2SZ7SRabP6YcpMYNWNtu4bhmW1hS+h4wYFg==" saltValue="/zBEkaS5xPT0X5q2DmGsxA==" spinCount="100000" sheet="1" objects="1" scenarios="1"/>
  <mergeCells count="2">
    <mergeCell ref="B1:C1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Ввод</vt:lpstr>
      <vt:lpstr>РАСЧЕТ</vt:lpstr>
      <vt:lpstr>УСЛОВИЯ РАССРОЧКИ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Селиванова Наталья</dc:creator>
  <cp:lastModifiedBy>Селиванова Наталья</cp:lastModifiedBy>
  <dcterms:created xsi:type="dcterms:W3CDTF">2015-06-05T18:19:34Z</dcterms:created>
  <dcterms:modified xsi:type="dcterms:W3CDTF">2026-08-25T09:00:47Z</dcterms:modified>
</cp:coreProperties>
</file>